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e8\Desktop\"/>
    </mc:Choice>
  </mc:AlternateContent>
  <xr:revisionPtr revIDLastSave="0" documentId="13_ncr:1_{9F9858AE-651C-40B5-9F20-27068AFF1D57}" xr6:coauthVersionLast="47" xr6:coauthVersionMax="47" xr10:uidLastSave="{00000000-0000-0000-0000-000000000000}"/>
  <bookViews>
    <workbookView xWindow="10320" yWindow="264" windowWidth="12324" windowHeight="1203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<sst xmlns="http://schemas.openxmlformats.org/spreadsheetml/2006/main" count="78" uniqueCount="67">
  <si>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</si>
  <si>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</si>
  <si>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</si>
  <si>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</si>
  <si>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</si>
  <si>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</si>
  <si>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</si>
  <si>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</si>
  <si>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</si>
  <si>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</si>
  <si>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</si>
  <si>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</si>
  <si>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</si>
  <si>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</si>
  <si>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</si>
  <si>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</si>
  <si>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</si>
  <si>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</si>
  <si>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</si>
  <si>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</si>
  <si>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</si>
  <si>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</si>
  <si>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</si>
  <si>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</si>
  <si>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</si>
  <si>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</si>
  <si>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</si>
  <si>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</si>
  <si>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</si>
  <si>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</si>
  <si>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</si>
  <si>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</si>
  <si>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</si>
  <si>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</si>
  <si>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</si>
  <si>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No1</t>
    <phoneticPr fontId="1"/>
  </si>
  <si>
    <t>USD/JPY</t>
    <phoneticPr fontId="5"/>
  </si>
  <si>
    <t>USDJPY</t>
    <phoneticPr fontId="1"/>
  </si>
  <si>
    <t>H1</t>
    <phoneticPr fontId="1"/>
  </si>
  <si>
    <t>No2</t>
    <phoneticPr fontId="1"/>
  </si>
  <si>
    <t>20190/10/22</t>
    <phoneticPr fontId="1"/>
  </si>
  <si>
    <t>No3</t>
    <phoneticPr fontId="1"/>
  </si>
  <si>
    <t>No4</t>
    <phoneticPr fontId="1"/>
  </si>
  <si>
    <t>No5</t>
    <phoneticPr fontId="1"/>
  </si>
  <si>
    <t>No6</t>
    <phoneticPr fontId="1"/>
  </si>
  <si>
    <t>あまり実態の差がありすぎるとハードルが上がる⁉</t>
    <rPh sb="3" eb="5">
      <t>ジッタイ</t>
    </rPh>
    <rPh sb="6" eb="7">
      <t>サ</t>
    </rPh>
    <rPh sb="19" eb="20">
      <t>ア</t>
    </rPh>
    <phoneticPr fontId="1"/>
  </si>
  <si>
    <t>下に来るMAの角度に注意してエントリーしてみる。角度が浅いときはステイ。</t>
    <rPh sb="0" eb="1">
      <t>シタ</t>
    </rPh>
    <rPh sb="2" eb="3">
      <t>ク</t>
    </rPh>
    <rPh sb="7" eb="9">
      <t>カクド</t>
    </rPh>
    <rPh sb="10" eb="12">
      <t>チュウイ</t>
    </rPh>
    <rPh sb="24" eb="26">
      <t>カクド</t>
    </rPh>
    <rPh sb="27" eb="28">
      <t>アサ</t>
    </rPh>
    <phoneticPr fontId="1"/>
  </si>
  <si>
    <t>NO7</t>
    <phoneticPr fontId="1"/>
  </si>
  <si>
    <t>No8</t>
    <phoneticPr fontId="1"/>
  </si>
  <si>
    <t>No10</t>
    <phoneticPr fontId="1"/>
  </si>
  <si>
    <t>No9</t>
    <phoneticPr fontId="1"/>
  </si>
  <si>
    <t>No11</t>
    <phoneticPr fontId="1"/>
  </si>
  <si>
    <t>No12</t>
    <phoneticPr fontId="1"/>
  </si>
  <si>
    <t>これは売り相場ととらえてよいのか？</t>
    <rPh sb="3" eb="4">
      <t>ウ</t>
    </rPh>
    <rPh sb="5" eb="7">
      <t>ソウバ</t>
    </rPh>
    <phoneticPr fontId="1"/>
  </si>
  <si>
    <t>ぽちぽちすぎですか？</t>
    <phoneticPr fontId="1"/>
  </si>
  <si>
    <t>縮尺を変えて全体の流れも見て気にかけつつエントリーをする。</t>
    <rPh sb="0" eb="2">
      <t>シュクシャク</t>
    </rPh>
    <rPh sb="3" eb="4">
      <t>カ</t>
    </rPh>
    <rPh sb="6" eb="8">
      <t>ゼンタイ</t>
    </rPh>
    <rPh sb="9" eb="10">
      <t>ナガ</t>
    </rPh>
    <rPh sb="12" eb="13">
      <t>ミ</t>
    </rPh>
    <rPh sb="14" eb="15">
      <t>キ</t>
    </rPh>
    <phoneticPr fontId="1"/>
  </si>
  <si>
    <t>No13</t>
    <phoneticPr fontId="1"/>
  </si>
  <si>
    <t>No14</t>
    <phoneticPr fontId="1"/>
  </si>
  <si>
    <t>No15</t>
    <phoneticPr fontId="1"/>
  </si>
  <si>
    <t>No16</t>
    <phoneticPr fontId="1"/>
  </si>
  <si>
    <t>No17</t>
    <phoneticPr fontId="1"/>
  </si>
  <si>
    <t>No18</t>
    <phoneticPr fontId="1"/>
  </si>
  <si>
    <t>No19</t>
    <phoneticPr fontId="1"/>
  </si>
  <si>
    <t>No20</t>
    <phoneticPr fontId="1"/>
  </si>
  <si>
    <t>ひげの長さとMAの角度が気になりキャンセル</t>
    <rPh sb="3" eb="4">
      <t>ナガ</t>
    </rPh>
    <rPh sb="9" eb="11">
      <t>カクド</t>
    </rPh>
    <rPh sb="12" eb="13">
      <t>キ</t>
    </rPh>
    <phoneticPr fontId="1"/>
  </si>
  <si>
    <t>この位のサイズだと勝ちやすいかも</t>
    <rPh sb="2" eb="3">
      <t>クライ</t>
    </rPh>
    <rPh sb="9" eb="10">
      <t>カ</t>
    </rPh>
    <phoneticPr fontId="1"/>
  </si>
  <si>
    <t>実態の差が大きいと１．２７がだいぶ離れて勝ち難くなるのか？売りはPBがMAの上方なあってはいけないんでしょうか？　　MAがクロスしている場所はどちらととらえたらよいか。エントリーは避けるべき？　　FIBOのスタート地点を間違えないように注意。</t>
    <rPh sb="0" eb="2">
      <t>ジッタイ</t>
    </rPh>
    <rPh sb="3" eb="4">
      <t>サ</t>
    </rPh>
    <rPh sb="5" eb="6">
      <t>オオ</t>
    </rPh>
    <rPh sb="17" eb="18">
      <t>ハナ</t>
    </rPh>
    <rPh sb="20" eb="21">
      <t>カ</t>
    </rPh>
    <rPh sb="22" eb="23">
      <t>ニク</t>
    </rPh>
    <rPh sb="29" eb="30">
      <t>ウ</t>
    </rPh>
    <rPh sb="38" eb="40">
      <t>ジョウホウ</t>
    </rPh>
    <rPh sb="68" eb="70">
      <t>バショ</t>
    </rPh>
    <rPh sb="90" eb="91">
      <t>サ</t>
    </rPh>
    <rPh sb="107" eb="109">
      <t>チテン</t>
    </rPh>
    <rPh sb="110" eb="112">
      <t>マチガ</t>
    </rPh>
    <rPh sb="118" eb="12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</si>
</sst>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176" fontId="0" fillId="0" borderId="17" xfId="0" applyNumberFormat="1" applyBorder="1">
      <alignment vertical="center"/>
    </xf>
    <xf numFmtId="177" fontId="0" fillId="0" borderId="1" xfId="0" applyNumberFormat="1" applyBorder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7" xfId="1" applyFont="1" applyBorder="1">
      <alignment vertical="center"/>
    </xf>
    <xf numFmtId="0" fontId="11" fillId="0" borderId="1" xfId="2" applyFont="1" applyBorder="1" applyAlignment="1">
      <alignment horizontal="center" vertical="center"/>
    </xf>
    <xf numFmtId="0" fontId="10" fillId="0" borderId="1" xfId="2" applyBorder="1">
      <alignment vertical="center"/>
    </xf>
    <xf numFmtId="14" fontId="0" fillId="0" borderId="0" xfId="0" applyNumberForma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9525</xdr:colOff>
      <xdr:row>2</xdr:row>
      <xdr:rowOff>47625</xdr:rowOff>
    </xdr:from>
    <xdr:to>
      <xdr:col>10</xdr:col>
      <xdr:colOff>211403</xdr:colOff>
      <xdr:row>37</xdr:row>
      <xdr:rowOff>17120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03B1F4A-FB16-42E6-998E-B7561B01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09575"/>
          <a:ext cx="6212153" cy="63036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586672</xdr:colOff>
      <xdr:row>36</xdr:row>
      <xdr:rowOff>180960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41A4113-573C-460E-A363-F55EDD35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361950"/>
          <a:ext cx="6158797" cy="6334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125655</xdr:colOff>
      <xdr:row>76</xdr:row>
      <xdr:rowOff>112359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98BD426-148F-467A-A816-4D98ACF5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00950"/>
          <a:ext cx="6135930" cy="62655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20</xdr:col>
      <xdr:colOff>601917</xdr:colOff>
      <xdr:row>76</xdr:row>
      <xdr:rowOff>104737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C06671B-8A47-4034-A631-54D5CD00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7600950"/>
          <a:ext cx="6174042" cy="6257887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82</xdr:row>
      <xdr:rowOff>57150</xdr:rowOff>
    </xdr:from>
    <xdr:to>
      <xdr:col>21</xdr:col>
      <xdr:colOff>38039</xdr:colOff>
      <xdr:row>117</xdr:row>
      <xdr:rowOff>41890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D9B13D1-4600-4B07-B739-35EDAC3C3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77025" y="14897100"/>
          <a:ext cx="6181664" cy="63188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10</xdr:col>
      <xdr:colOff>201878</xdr:colOff>
      <xdr:row>117</xdr:row>
      <xdr:rowOff>22851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90757297-EB62-43DD-9CDB-F91B3447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839950"/>
          <a:ext cx="6212153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10</xdr:col>
      <xdr:colOff>224745</xdr:colOff>
      <xdr:row>155</xdr:row>
      <xdr:rowOff>150470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74FE088-B4F9-48D5-9B74-394D44D7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897975"/>
          <a:ext cx="6235020" cy="63036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121</xdr:row>
      <xdr:rowOff>0</xdr:rowOff>
    </xdr:from>
    <xdr:to>
      <xdr:col>21</xdr:col>
      <xdr:colOff>5659</xdr:colOff>
      <xdr:row>156</xdr:row>
      <xdr:rowOff>7607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3231E5E-597F-4097-8A40-02791070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0" y="21897975"/>
          <a:ext cx="6196909" cy="6341732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161</xdr:row>
      <xdr:rowOff>50800</xdr:rowOff>
    </xdr:from>
    <xdr:to>
      <xdr:col>10</xdr:col>
      <xdr:colOff>247594</xdr:colOff>
      <xdr:row>196</xdr:row>
      <xdr:rowOff>81274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2104FFA-278C-4F98-B24A-5F4606317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" y="29494480"/>
          <a:ext cx="6201354" cy="643127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161</xdr:row>
      <xdr:rowOff>0</xdr:rowOff>
    </xdr:from>
    <xdr:to>
      <xdr:col>21</xdr:col>
      <xdr:colOff>59015</xdr:colOff>
      <xdr:row>196</xdr:row>
      <xdr:rowOff>38096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97C34E46-2E2F-4A21-A0B4-87612CB83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29400" y="29136975"/>
          <a:ext cx="6250265" cy="6372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12</xdr:col>
      <xdr:colOff>99347</xdr:colOff>
      <xdr:row>236</xdr:row>
      <xdr:rowOff>30474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1B36E60-0C46-4636-94EF-83BBB658D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6375975"/>
          <a:ext cx="7347872" cy="636459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201</xdr:row>
      <xdr:rowOff>0</xdr:rowOff>
    </xdr:from>
    <xdr:to>
      <xdr:col>22</xdr:col>
      <xdr:colOff>619069</xdr:colOff>
      <xdr:row>236</xdr:row>
      <xdr:rowOff>55266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56DC266-9BF8-4AF7-9437-6F645F14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74000" y="36758880"/>
          <a:ext cx="6196909" cy="6456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9</xdr:col>
      <xdr:colOff>123566</xdr:colOff>
      <xdr:row>278</xdr:row>
      <xdr:rowOff>9478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0D1BA90-E810-4669-BC21-12E8F0B7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44632880"/>
          <a:ext cx="5518526" cy="622739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244</xdr:row>
      <xdr:rowOff>0</xdr:rowOff>
    </xdr:from>
    <xdr:to>
      <xdr:col>23</xdr:col>
      <xdr:colOff>296577</xdr:colOff>
      <xdr:row>278</xdr:row>
      <xdr:rowOff>116190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7AC9C8BF-3367-451A-91A3-83591BCFE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874000" y="44632880"/>
          <a:ext cx="6494177" cy="6334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10</xdr:col>
      <xdr:colOff>487080</xdr:colOff>
      <xdr:row>316</xdr:row>
      <xdr:rowOff>62834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608BAA4-A584-4A22-8C16-2A5915A2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51582320"/>
          <a:ext cx="6501800" cy="6280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71120</xdr:rowOff>
    </xdr:from>
    <xdr:to>
      <xdr:col>9</xdr:col>
      <xdr:colOff>329368</xdr:colOff>
      <xdr:row>357</xdr:row>
      <xdr:rowOff>12052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F06EE613-5F44-4075-A78B-8CC17F97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58968640"/>
          <a:ext cx="5724328" cy="634173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282</xdr:row>
      <xdr:rowOff>0</xdr:rowOff>
    </xdr:from>
    <xdr:to>
      <xdr:col>22</xdr:col>
      <xdr:colOff>146488</xdr:colOff>
      <xdr:row>316</xdr:row>
      <xdr:rowOff>123812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9E4C08D-0F0B-4644-87FA-44D188087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74000" y="51582320"/>
          <a:ext cx="5724328" cy="634173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322</xdr:row>
      <xdr:rowOff>0</xdr:rowOff>
    </xdr:from>
    <xdr:to>
      <xdr:col>22</xdr:col>
      <xdr:colOff>146488</xdr:colOff>
      <xdr:row>356</xdr:row>
      <xdr:rowOff>123812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E4FB920-D696-4BD2-A168-43A397F8A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874000" y="58897520"/>
          <a:ext cx="5724328" cy="6341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9</xdr:col>
      <xdr:colOff>329368</xdr:colOff>
      <xdr:row>396</xdr:row>
      <xdr:rowOff>123812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BED06161-DED1-4734-A267-76D4790CE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66212720"/>
          <a:ext cx="5724328" cy="634173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362</xdr:row>
      <xdr:rowOff>0</xdr:rowOff>
    </xdr:from>
    <xdr:to>
      <xdr:col>22</xdr:col>
      <xdr:colOff>146488</xdr:colOff>
      <xdr:row>396</xdr:row>
      <xdr:rowOff>123812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6BCA12D7-13A1-495B-8F1C-CE126C300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874000" y="66212720"/>
          <a:ext cx="5724328" cy="634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8" sqref="B28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9" width="10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43755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1038100</v>
      </c>
      <c r="H9" s="22">
        <f t="shared" ref="H9" si="0">IF(E9="","",H8+N9)</f>
        <v>1045000</v>
      </c>
      <c r="I9" s="22">
        <f t="shared" ref="I9" si="1">IF(F9="","",I8+O9)</f>
        <v>1060000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38100</v>
      </c>
      <c r="N9" s="42">
        <f>IF(E9="","",K9*E9)</f>
        <v>45000</v>
      </c>
      <c r="O9" s="43">
        <f>IF(F9="","",L9*F9)</f>
        <v>60000</v>
      </c>
      <c r="P9" s="40"/>
      <c r="Q9" s="40"/>
      <c r="R9" s="40"/>
    </row>
    <row r="10" spans="1:18" x14ac:dyDescent="0.45">
      <c r="A10" s="9">
        <v>2</v>
      </c>
      <c r="B10" s="5" t="s">
        <v>40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1077651.6100000001</v>
      </c>
      <c r="H10" s="22">
        <f t="shared" ref="H10:H42" si="3">IF(E10="","",H9+N10)</f>
        <v>1092025</v>
      </c>
      <c r="I10" s="22">
        <f t="shared" ref="I10:I42" si="4">IF(F10="","",I9+O10)</f>
        <v>1123600</v>
      </c>
      <c r="J10" s="44">
        <f t="shared" ref="J10:J12" si="5">IF(G9="","",G9*0.03)</f>
        <v>31143</v>
      </c>
      <c r="K10" s="45">
        <f t="shared" ref="K10:K12" si="6">IF(H9="","",H9*0.03)</f>
        <v>31350</v>
      </c>
      <c r="L10" s="46">
        <f t="shared" ref="L10:L12" si="7">IF(I9="","",I9*0.03)</f>
        <v>31800</v>
      </c>
      <c r="M10" s="44">
        <f t="shared" ref="M10:M12" si="8">IF(D10="","",J10*D10)</f>
        <v>39551.61</v>
      </c>
      <c r="N10" s="45">
        <f t="shared" ref="N10:N12" si="9">IF(E10="","",K10*E10)</f>
        <v>47025</v>
      </c>
      <c r="O10" s="46">
        <f t="shared" ref="O10:O12" si="10">IF(F10="","",L10*F10)</f>
        <v>63600</v>
      </c>
      <c r="P10" s="40"/>
      <c r="Q10" s="40"/>
      <c r="R10" s="40"/>
    </row>
    <row r="11" spans="1:18" x14ac:dyDescent="0.45">
      <c r="A11" s="9">
        <v>3</v>
      </c>
      <c r="B11" s="5">
        <v>43769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1118710.1363410002</v>
      </c>
      <c r="H11" s="22">
        <f t="shared" si="3"/>
        <v>1141166.125</v>
      </c>
      <c r="I11" s="22">
        <f t="shared" si="4"/>
        <v>1191016</v>
      </c>
      <c r="J11" s="44">
        <f t="shared" si="5"/>
        <v>32329.548300000002</v>
      </c>
      <c r="K11" s="45">
        <f t="shared" si="6"/>
        <v>32760.75</v>
      </c>
      <c r="L11" s="46">
        <f t="shared" si="7"/>
        <v>33708</v>
      </c>
      <c r="M11" s="44">
        <f t="shared" si="8"/>
        <v>41058.526341000004</v>
      </c>
      <c r="N11" s="45">
        <f t="shared" si="9"/>
        <v>49141.125</v>
      </c>
      <c r="O11" s="46">
        <f t="shared" si="10"/>
        <v>67416</v>
      </c>
      <c r="P11" s="40"/>
      <c r="Q11" s="40"/>
      <c r="R11" s="40"/>
    </row>
    <row r="12" spans="1:18" x14ac:dyDescent="0.45">
      <c r="A12" s="9">
        <v>4</v>
      </c>
      <c r="B12" s="5">
        <v>43774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1161332.9925355923</v>
      </c>
      <c r="H12" s="22">
        <f t="shared" si="3"/>
        <v>1192518.600625</v>
      </c>
      <c r="I12" s="22">
        <f t="shared" si="4"/>
        <v>1262476.96</v>
      </c>
      <c r="J12" s="44">
        <f t="shared" si="5"/>
        <v>33561.304090230005</v>
      </c>
      <c r="K12" s="45">
        <f t="shared" si="6"/>
        <v>34234.983749999999</v>
      </c>
      <c r="L12" s="46">
        <f t="shared" si="7"/>
        <v>35730.479999999996</v>
      </c>
      <c r="M12" s="44">
        <f t="shared" si="8"/>
        <v>42622.85619459211</v>
      </c>
      <c r="N12" s="45">
        <f t="shared" si="9"/>
        <v>51352.475624999999</v>
      </c>
      <c r="O12" s="46">
        <f t="shared" si="10"/>
        <v>71460.959999999992</v>
      </c>
      <c r="P12" s="40"/>
      <c r="Q12" s="40"/>
      <c r="R12" s="40"/>
    </row>
    <row r="13" spans="1:18" x14ac:dyDescent="0.45">
      <c r="A13" s="9">
        <v>5</v>
      </c>
      <c r="B13" s="5">
        <v>43781</v>
      </c>
      <c r="C13" s="47">
        <v>1</v>
      </c>
      <c r="D13" s="57">
        <v>-1</v>
      </c>
      <c r="E13" s="58">
        <v>-1</v>
      </c>
      <c r="F13" s="80">
        <v>-1</v>
      </c>
      <c r="G13" s="22">
        <f t="shared" si="2"/>
        <v>1126493.0027595246</v>
      </c>
      <c r="H13" s="22">
        <f t="shared" si="3"/>
        <v>1156743.0426062499</v>
      </c>
      <c r="I13" s="22">
        <f t="shared" si="4"/>
        <v>1224602.6512</v>
      </c>
      <c r="J13" s="44">
        <f t="shared" ref="J13:J58" si="11">IF(G12="","",G12*0.03)</f>
        <v>34839.98977606777</v>
      </c>
      <c r="K13" s="45">
        <f t="shared" ref="K13:K58" si="12">IF(H12="","",H12*0.03)</f>
        <v>35775.558018749995</v>
      </c>
      <c r="L13" s="46">
        <f t="shared" ref="L13:L58" si="13">IF(I12="","",I12*0.03)</f>
        <v>37874.308799999999</v>
      </c>
      <c r="M13" s="44">
        <f t="shared" ref="M13:M58" si="14">IF(D13="","",J13*D13)</f>
        <v>-34839.98977606777</v>
      </c>
      <c r="N13" s="45">
        <f t="shared" ref="N13:N58" si="15">IF(E13="","",K13*E13)</f>
        <v>-35775.558018749995</v>
      </c>
      <c r="O13" s="46">
        <f t="shared" ref="O13:O58" si="16">IF(F13="","",L13*F13)</f>
        <v>-37874.308799999999</v>
      </c>
      <c r="P13" s="40"/>
      <c r="Q13" s="40"/>
      <c r="R13" s="40"/>
    </row>
    <row r="14" spans="1:18" x14ac:dyDescent="0.45">
      <c r="A14" s="9">
        <v>6</v>
      </c>
      <c r="B14" s="5">
        <v>43783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1169412.3861646624</v>
      </c>
      <c r="H14" s="22">
        <f t="shared" si="3"/>
        <v>1208796.4795235312</v>
      </c>
      <c r="I14" s="22">
        <f t="shared" si="4"/>
        <v>1298078.810272</v>
      </c>
      <c r="J14" s="44">
        <f t="shared" si="11"/>
        <v>33794.790082785737</v>
      </c>
      <c r="K14" s="45">
        <f t="shared" si="12"/>
        <v>34702.291278187498</v>
      </c>
      <c r="L14" s="46">
        <f t="shared" si="13"/>
        <v>36738.079535999997</v>
      </c>
      <c r="M14" s="44">
        <f t="shared" si="14"/>
        <v>42919.383405137887</v>
      </c>
      <c r="N14" s="45">
        <f t="shared" si="15"/>
        <v>52053.436917281244</v>
      </c>
      <c r="O14" s="46">
        <f t="shared" si="16"/>
        <v>73476.159071999995</v>
      </c>
      <c r="P14" s="40"/>
      <c r="Q14" s="40"/>
      <c r="R14" s="40"/>
    </row>
    <row r="15" spans="1:18" x14ac:dyDescent="0.45">
      <c r="A15" s="9">
        <v>7</v>
      </c>
      <c r="B15" s="5">
        <v>43794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1213966.998077536</v>
      </c>
      <c r="H15" s="22">
        <f t="shared" si="3"/>
        <v>1263192.3211020902</v>
      </c>
      <c r="I15" s="22">
        <f t="shared" si="4"/>
        <v>1375963.5388883201</v>
      </c>
      <c r="J15" s="44">
        <f t="shared" si="11"/>
        <v>35082.371584939872</v>
      </c>
      <c r="K15" s="45">
        <f t="shared" si="12"/>
        <v>36263.894385705935</v>
      </c>
      <c r="L15" s="46">
        <f t="shared" si="13"/>
        <v>38942.364308160002</v>
      </c>
      <c r="M15" s="44">
        <f t="shared" si="14"/>
        <v>44554.611912873639</v>
      </c>
      <c r="N15" s="45">
        <f t="shared" si="15"/>
        <v>54395.841578558902</v>
      </c>
      <c r="O15" s="46">
        <f t="shared" si="16"/>
        <v>77884.728616320004</v>
      </c>
      <c r="P15" s="40"/>
      <c r="Q15" s="40"/>
      <c r="R15" s="40"/>
    </row>
    <row r="16" spans="1:18" x14ac:dyDescent="0.45">
      <c r="A16" s="9">
        <v>8</v>
      </c>
      <c r="B16" s="5">
        <v>43794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1260219.14070429</v>
      </c>
      <c r="H16" s="22">
        <f t="shared" si="3"/>
        <v>1320035.9755516842</v>
      </c>
      <c r="I16" s="22">
        <f t="shared" si="4"/>
        <v>1458521.3512216192</v>
      </c>
      <c r="J16" s="44">
        <f t="shared" si="11"/>
        <v>36419.009942326076</v>
      </c>
      <c r="K16" s="45">
        <f t="shared" si="12"/>
        <v>37895.7696330627</v>
      </c>
      <c r="L16" s="46">
        <f t="shared" si="13"/>
        <v>41278.906166649598</v>
      </c>
      <c r="M16" s="44">
        <f t="shared" si="14"/>
        <v>46252.142626754117</v>
      </c>
      <c r="N16" s="45">
        <f t="shared" si="15"/>
        <v>56843.654449594047</v>
      </c>
      <c r="O16" s="46">
        <f t="shared" si="16"/>
        <v>82557.812333299196</v>
      </c>
      <c r="P16" s="40"/>
      <c r="Q16" s="40"/>
      <c r="R16" s="40"/>
    </row>
    <row r="17" spans="1:18" x14ac:dyDescent="0.45">
      <c r="A17" s="9">
        <v>9</v>
      </c>
      <c r="B17" s="5">
        <v>43802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1308233.4899651234</v>
      </c>
      <c r="H17" s="22">
        <f t="shared" si="3"/>
        <v>1379437.5944515099</v>
      </c>
      <c r="I17" s="22">
        <f t="shared" si="4"/>
        <v>1546032.6322949163</v>
      </c>
      <c r="J17" s="44">
        <f t="shared" si="11"/>
        <v>37806.5742211287</v>
      </c>
      <c r="K17" s="45">
        <f t="shared" si="12"/>
        <v>39601.079266550521</v>
      </c>
      <c r="L17" s="46">
        <f t="shared" si="13"/>
        <v>43755.640536648571</v>
      </c>
      <c r="M17" s="44">
        <f t="shared" si="14"/>
        <v>48014.349260833449</v>
      </c>
      <c r="N17" s="45">
        <f t="shared" si="15"/>
        <v>59401.618899825786</v>
      </c>
      <c r="O17" s="46">
        <f t="shared" si="16"/>
        <v>87511.281073297141</v>
      </c>
      <c r="P17" s="40" t="s">
        <v>53</v>
      </c>
      <c r="Q17" s="40"/>
      <c r="R17" s="40"/>
    </row>
    <row r="18" spans="1:18" x14ac:dyDescent="0.45">
      <c r="A18" s="9">
        <v>10</v>
      </c>
      <c r="B18" s="5">
        <v>43803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1358077.1859327946</v>
      </c>
      <c r="H18" s="22">
        <f t="shared" si="3"/>
        <v>1441512.2862018279</v>
      </c>
      <c r="I18" s="22">
        <f t="shared" si="4"/>
        <v>1638794.5902326112</v>
      </c>
      <c r="J18" s="44">
        <f t="shared" si="11"/>
        <v>39247.0046989537</v>
      </c>
      <c r="K18" s="45">
        <f t="shared" si="12"/>
        <v>41383.127833545295</v>
      </c>
      <c r="L18" s="46">
        <f t="shared" si="13"/>
        <v>46380.978968847485</v>
      </c>
      <c r="M18" s="44">
        <f t="shared" si="14"/>
        <v>49843.695967671199</v>
      </c>
      <c r="N18" s="45">
        <f t="shared" si="15"/>
        <v>62074.691750317943</v>
      </c>
      <c r="O18" s="46">
        <f t="shared" si="16"/>
        <v>92761.95793769497</v>
      </c>
      <c r="P18" s="40" t="s">
        <v>54</v>
      </c>
      <c r="Q18" s="40"/>
      <c r="R18" s="40"/>
    </row>
    <row r="19" spans="1:18" x14ac:dyDescent="0.45">
      <c r="A19" s="9">
        <v>11</v>
      </c>
      <c r="B19" s="5">
        <v>43803</v>
      </c>
      <c r="C19" s="47">
        <v>1</v>
      </c>
      <c r="D19" s="57">
        <v>-1</v>
      </c>
      <c r="E19" s="58">
        <v>-1</v>
      </c>
      <c r="F19" s="59">
        <v>-1</v>
      </c>
      <c r="G19" s="22">
        <f t="shared" si="2"/>
        <v>1317334.8703548107</v>
      </c>
      <c r="H19" s="22">
        <f t="shared" si="3"/>
        <v>1398266.9176157732</v>
      </c>
      <c r="I19" s="22">
        <f t="shared" si="4"/>
        <v>1589630.7525256327</v>
      </c>
      <c r="J19" s="44">
        <f t="shared" si="11"/>
        <v>40742.315577983834</v>
      </c>
      <c r="K19" s="45">
        <f t="shared" si="12"/>
        <v>43245.368586054836</v>
      </c>
      <c r="L19" s="46">
        <f t="shared" si="13"/>
        <v>49163.837706978331</v>
      </c>
      <c r="M19" s="44">
        <f t="shared" si="14"/>
        <v>-40742.315577983834</v>
      </c>
      <c r="N19" s="45">
        <f t="shared" si="15"/>
        <v>-43245.368586054836</v>
      </c>
      <c r="O19" s="46">
        <f t="shared" si="16"/>
        <v>-49163.837706978331</v>
      </c>
      <c r="P19" s="40"/>
      <c r="Q19" s="40"/>
      <c r="R19" s="40"/>
    </row>
    <row r="20" spans="1:18" ht="18.600000000000001" thickBot="1" x14ac:dyDescent="0.5">
      <c r="A20" s="10">
        <v>12</v>
      </c>
      <c r="B20" s="6">
        <v>43830</v>
      </c>
      <c r="C20" s="51">
        <v>2</v>
      </c>
      <c r="D20" s="61">
        <v>1.27</v>
      </c>
      <c r="E20" s="62">
        <v>1.5</v>
      </c>
      <c r="F20" s="63">
        <v>2</v>
      </c>
      <c r="G20" s="99">
        <f t="shared" si="2"/>
        <v>1367525.328915329</v>
      </c>
      <c r="H20" s="99">
        <f t="shared" si="3"/>
        <v>1461188.9289084829</v>
      </c>
      <c r="I20" s="99">
        <f t="shared" si="4"/>
        <v>1685008.5976771708</v>
      </c>
      <c r="J20" s="100">
        <f t="shared" si="11"/>
        <v>39520.046110644318</v>
      </c>
      <c r="K20" s="101">
        <f t="shared" si="12"/>
        <v>41948.007528473194</v>
      </c>
      <c r="L20" s="102">
        <f t="shared" si="13"/>
        <v>47688.922575768978</v>
      </c>
      <c r="M20" s="100">
        <f t="shared" si="14"/>
        <v>50190.458560518287</v>
      </c>
      <c r="N20" s="101">
        <f t="shared" si="15"/>
        <v>62922.011292709794</v>
      </c>
      <c r="O20" s="102">
        <f t="shared" si="16"/>
        <v>95377.845151537957</v>
      </c>
      <c r="P20" s="40"/>
      <c r="Q20" s="40"/>
      <c r="R20" s="40"/>
    </row>
    <row r="21" spans="1:18" x14ac:dyDescent="0.45">
      <c r="A21" s="9">
        <v>13</v>
      </c>
      <c r="B21" s="98">
        <v>43833</v>
      </c>
      <c r="C21" s="47">
        <v>2</v>
      </c>
      <c r="D21" s="57">
        <v>1.27</v>
      </c>
      <c r="E21" s="58">
        <v>1.5</v>
      </c>
      <c r="F21" s="59">
        <v>2</v>
      </c>
      <c r="G21" s="22">
        <f t="shared" si="2"/>
        <v>1419628.0439470031</v>
      </c>
      <c r="H21" s="22">
        <f t="shared" si="3"/>
        <v>1526942.4307093646</v>
      </c>
      <c r="I21" s="22">
        <f t="shared" si="4"/>
        <v>1786109.113537801</v>
      </c>
      <c r="J21" s="44">
        <f t="shared" si="11"/>
        <v>41025.75986745987</v>
      </c>
      <c r="K21" s="45">
        <f t="shared" si="12"/>
        <v>43835.667867254488</v>
      </c>
      <c r="L21" s="46">
        <f t="shared" si="13"/>
        <v>50550.257930315121</v>
      </c>
      <c r="M21" s="44">
        <f t="shared" si="14"/>
        <v>52102.715031674037</v>
      </c>
      <c r="N21" s="45">
        <f t="shared" si="15"/>
        <v>65753.501800881728</v>
      </c>
      <c r="O21" s="46">
        <f t="shared" si="16"/>
        <v>101100.51586063024</v>
      </c>
      <c r="P21" s="40"/>
      <c r="Q21" s="40"/>
      <c r="R21" s="40"/>
    </row>
    <row r="22" spans="1:18" x14ac:dyDescent="0.45">
      <c r="A22" s="9">
        <v>14</v>
      </c>
      <c r="B22" s="5">
        <v>43838</v>
      </c>
      <c r="C22" s="47">
        <v>1</v>
      </c>
      <c r="D22" s="57">
        <v>1.27</v>
      </c>
      <c r="E22" s="58">
        <v>1.5</v>
      </c>
      <c r="F22" s="59">
        <v>2</v>
      </c>
      <c r="G22" s="22">
        <f t="shared" si="2"/>
        <v>1473715.8724213839</v>
      </c>
      <c r="H22" s="22">
        <f t="shared" si="3"/>
        <v>1595654.840091286</v>
      </c>
      <c r="I22" s="22">
        <f t="shared" si="4"/>
        <v>1893275.6603500689</v>
      </c>
      <c r="J22" s="44">
        <f t="shared" si="11"/>
        <v>42588.841318410094</v>
      </c>
      <c r="K22" s="45">
        <f t="shared" si="12"/>
        <v>45808.272921280935</v>
      </c>
      <c r="L22" s="46">
        <f t="shared" si="13"/>
        <v>53583.273406134023</v>
      </c>
      <c r="M22" s="44">
        <f t="shared" si="14"/>
        <v>54087.828474380818</v>
      </c>
      <c r="N22" s="45">
        <f t="shared" si="15"/>
        <v>68712.409381921403</v>
      </c>
      <c r="O22" s="46">
        <f t="shared" si="16"/>
        <v>107166.54681226805</v>
      </c>
      <c r="P22" s="40"/>
      <c r="Q22" s="40"/>
      <c r="R22" s="40"/>
    </row>
    <row r="23" spans="1:18" x14ac:dyDescent="0.45">
      <c r="A23" s="9">
        <v>15</v>
      </c>
      <c r="B23" s="5">
        <v>43839</v>
      </c>
      <c r="C23" s="47">
        <v>1</v>
      </c>
      <c r="D23" s="57">
        <v>1.27</v>
      </c>
      <c r="E23" s="58">
        <v>1.5</v>
      </c>
      <c r="F23" s="80">
        <v>2</v>
      </c>
      <c r="G23" s="22">
        <f t="shared" si="2"/>
        <v>1529864.4471606386</v>
      </c>
      <c r="H23" s="22">
        <f t="shared" si="3"/>
        <v>1667459.3078953938</v>
      </c>
      <c r="I23" s="22">
        <f t="shared" si="4"/>
        <v>2006872.1999710731</v>
      </c>
      <c r="J23" s="44">
        <f t="shared" si="11"/>
        <v>44211.476172641516</v>
      </c>
      <c r="K23" s="45">
        <f t="shared" si="12"/>
        <v>47869.645202738575</v>
      </c>
      <c r="L23" s="46">
        <f t="shared" si="13"/>
        <v>56798.269810502068</v>
      </c>
      <c r="M23" s="44">
        <f t="shared" si="14"/>
        <v>56148.574739254727</v>
      </c>
      <c r="N23" s="45">
        <f t="shared" si="15"/>
        <v>71804.467804107859</v>
      </c>
      <c r="O23" s="46">
        <f t="shared" si="16"/>
        <v>113596.53962100414</v>
      </c>
      <c r="P23" s="40"/>
      <c r="Q23" s="40"/>
      <c r="R23" s="40"/>
    </row>
    <row r="24" spans="1:18" x14ac:dyDescent="0.45">
      <c r="A24" s="9">
        <v>16</v>
      </c>
      <c r="B24" s="5">
        <v>43843</v>
      </c>
      <c r="C24" s="47">
        <v>1</v>
      </c>
      <c r="D24" s="57">
        <v>1.27</v>
      </c>
      <c r="E24" s="58">
        <v>1.5</v>
      </c>
      <c r="F24" s="59">
        <v>2</v>
      </c>
      <c r="G24" s="22">
        <f t="shared" si="2"/>
        <v>1588152.2825974589</v>
      </c>
      <c r="H24" s="22">
        <f t="shared" si="3"/>
        <v>1742494.9767506865</v>
      </c>
      <c r="I24" s="22">
        <f t="shared" si="4"/>
        <v>2127284.5319693373</v>
      </c>
      <c r="J24" s="44">
        <f t="shared" si="11"/>
        <v>45895.933414819156</v>
      </c>
      <c r="K24" s="45">
        <f t="shared" si="12"/>
        <v>50023.77923686181</v>
      </c>
      <c r="L24" s="46">
        <f t="shared" si="13"/>
        <v>60206.165999132187</v>
      </c>
      <c r="M24" s="44">
        <f t="shared" si="14"/>
        <v>58287.835436820329</v>
      </c>
      <c r="N24" s="45">
        <f t="shared" si="15"/>
        <v>75035.668855292723</v>
      </c>
      <c r="O24" s="46">
        <f t="shared" si="16"/>
        <v>120412.33199826437</v>
      </c>
      <c r="P24" s="40"/>
      <c r="Q24" s="40"/>
      <c r="R24" s="40"/>
    </row>
    <row r="25" spans="1:18" x14ac:dyDescent="0.45">
      <c r="A25" s="9">
        <v>17</v>
      </c>
      <c r="B25" s="5">
        <v>43845</v>
      </c>
      <c r="C25" s="47">
        <v>2</v>
      </c>
      <c r="D25" s="57">
        <v>1.27</v>
      </c>
      <c r="E25" s="58">
        <v>1.5</v>
      </c>
      <c r="F25" s="59">
        <v>2</v>
      </c>
      <c r="G25" s="22">
        <f t="shared" si="2"/>
        <v>1648660.8845644221</v>
      </c>
      <c r="H25" s="22">
        <f t="shared" si="3"/>
        <v>1820907.2507044675</v>
      </c>
      <c r="I25" s="22">
        <f t="shared" si="4"/>
        <v>2254921.6038874974</v>
      </c>
      <c r="J25" s="44">
        <f t="shared" si="11"/>
        <v>47644.568477923764</v>
      </c>
      <c r="K25" s="45">
        <f t="shared" si="12"/>
        <v>52274.849302520597</v>
      </c>
      <c r="L25" s="46">
        <f t="shared" si="13"/>
        <v>63818.535959080116</v>
      </c>
      <c r="M25" s="44">
        <f t="shared" si="14"/>
        <v>60508.601966963179</v>
      </c>
      <c r="N25" s="45">
        <f t="shared" si="15"/>
        <v>78412.273953780896</v>
      </c>
      <c r="O25" s="46">
        <f t="shared" si="16"/>
        <v>127637.07191816023</v>
      </c>
      <c r="P25" s="40"/>
      <c r="Q25" s="40"/>
      <c r="R25" s="40"/>
    </row>
    <row r="26" spans="1:18" x14ac:dyDescent="0.45">
      <c r="A26" s="9">
        <v>18</v>
      </c>
      <c r="B26" s="105">
        <v>43860</v>
      </c>
      <c r="C26" s="47">
        <v>2</v>
      </c>
      <c r="D26" s="57">
        <v>1.27</v>
      </c>
      <c r="E26" s="58">
        <v>1.5</v>
      </c>
      <c r="F26" s="59">
        <v>2</v>
      </c>
      <c r="G26" s="22">
        <f t="shared" si="2"/>
        <v>1711474.8642663267</v>
      </c>
      <c r="H26" s="22">
        <f t="shared" si="3"/>
        <v>1902848.0769861685</v>
      </c>
      <c r="I26" s="22">
        <f t="shared" si="4"/>
        <v>2390216.9001207473</v>
      </c>
      <c r="J26" s="44">
        <f t="shared" si="11"/>
        <v>49459.826536932662</v>
      </c>
      <c r="K26" s="45">
        <f t="shared" si="12"/>
        <v>54627.217521134022</v>
      </c>
      <c r="L26" s="46">
        <f t="shared" si="13"/>
        <v>67647.648116624914</v>
      </c>
      <c r="M26" s="44">
        <f t="shared" si="14"/>
        <v>62813.979701904478</v>
      </c>
      <c r="N26" s="45">
        <f t="shared" si="15"/>
        <v>81940.82628170104</v>
      </c>
      <c r="O26" s="46">
        <f t="shared" si="16"/>
        <v>135295.29623324983</v>
      </c>
      <c r="P26" s="40"/>
      <c r="Q26" s="40"/>
      <c r="R26" s="40"/>
    </row>
    <row r="27" spans="1:18" x14ac:dyDescent="0.45">
      <c r="A27" s="9">
        <v>19</v>
      </c>
      <c r="B27" s="5">
        <v>43868</v>
      </c>
      <c r="C27" s="47">
        <v>2</v>
      </c>
      <c r="D27" s="57">
        <v>0</v>
      </c>
      <c r="E27" s="58">
        <v>0</v>
      </c>
      <c r="F27" s="59">
        <v>0</v>
      </c>
      <c r="G27" s="22">
        <f t="shared" si="2"/>
        <v>1711474.8642663267</v>
      </c>
      <c r="H27" s="22">
        <f t="shared" si="3"/>
        <v>1902848.0769861685</v>
      </c>
      <c r="I27" s="22">
        <f t="shared" si="4"/>
        <v>2390216.9001207473</v>
      </c>
      <c r="J27" s="44">
        <f t="shared" si="11"/>
        <v>51344.245927989796</v>
      </c>
      <c r="K27" s="45">
        <f t="shared" si="12"/>
        <v>57085.442309585051</v>
      </c>
      <c r="L27" s="46">
        <f t="shared" si="13"/>
        <v>71706.507003622421</v>
      </c>
      <c r="M27" s="44">
        <f t="shared" si="14"/>
        <v>0</v>
      </c>
      <c r="N27" s="45">
        <f t="shared" si="15"/>
        <v>0</v>
      </c>
      <c r="O27" s="46">
        <f t="shared" si="16"/>
        <v>0</v>
      </c>
      <c r="P27" s="40" t="s">
        <v>64</v>
      </c>
      <c r="Q27" s="40"/>
      <c r="R27" s="40"/>
    </row>
    <row r="28" spans="1:18" x14ac:dyDescent="0.45">
      <c r="A28" s="9">
        <v>20</v>
      </c>
      <c r="B28" s="5">
        <v>43880</v>
      </c>
      <c r="C28" s="47">
        <v>1</v>
      </c>
      <c r="D28" s="57">
        <v>1.27</v>
      </c>
      <c r="E28" s="58">
        <v>1.5</v>
      </c>
      <c r="F28" s="59">
        <v>2</v>
      </c>
      <c r="G28" s="22">
        <f t="shared" si="2"/>
        <v>1776682.0565948738</v>
      </c>
      <c r="H28" s="22">
        <f t="shared" si="3"/>
        <v>1988476.2404505461</v>
      </c>
      <c r="I28" s="22">
        <f t="shared" si="4"/>
        <v>2533629.914127992</v>
      </c>
      <c r="J28" s="44">
        <f t="shared" si="11"/>
        <v>51344.245927989796</v>
      </c>
      <c r="K28" s="45">
        <f t="shared" si="12"/>
        <v>57085.442309585051</v>
      </c>
      <c r="L28" s="46">
        <f t="shared" si="13"/>
        <v>71706.507003622421</v>
      </c>
      <c r="M28" s="44">
        <f t="shared" si="14"/>
        <v>65207.19232854704</v>
      </c>
      <c r="N28" s="45">
        <f t="shared" si="15"/>
        <v>85628.163464377576</v>
      </c>
      <c r="O28" s="46">
        <f t="shared" si="16"/>
        <v>143413.01400724484</v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>
        <f t="shared" si="11"/>
        <v>53300.461697846215</v>
      </c>
      <c r="K29" s="45">
        <f t="shared" si="12"/>
        <v>59654.287213516385</v>
      </c>
      <c r="L29" s="46">
        <f t="shared" si="13"/>
        <v>76008.897423839764</v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17</v>
      </c>
      <c r="E59" s="7">
        <f>COUNTIF(E9:E58,1.5)</f>
        <v>17</v>
      </c>
      <c r="F59" s="8">
        <f>COUNTIF(F9:F58,2)</f>
        <v>17</v>
      </c>
      <c r="G59" s="70">
        <f>M59+G8</f>
        <v>1776682.0565948735</v>
      </c>
      <c r="H59" s="71">
        <f>N59+H8</f>
        <v>1988476.2404505461</v>
      </c>
      <c r="I59" s="72">
        <f>O59+I8</f>
        <v>2533629.9141279925</v>
      </c>
      <c r="J59" s="67" t="s">
        <v>30</v>
      </c>
      <c r="K59" s="68">
        <f>B58-B9</f>
        <v>-43755</v>
      </c>
      <c r="L59" s="69" t="s">
        <v>31</v>
      </c>
      <c r="M59" s="81">
        <f>SUM(M9:M58)</f>
        <v>776682.05659487355</v>
      </c>
      <c r="N59" s="82">
        <f>SUM(N9:N58)</f>
        <v>988476.24045054615</v>
      </c>
      <c r="O59" s="83">
        <f>SUM(O9:O58)</f>
        <v>1533629.9141279925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2</v>
      </c>
      <c r="E60" s="7">
        <f>COUNTIF(E9:E58,-1)</f>
        <v>2</v>
      </c>
      <c r="F60" s="8">
        <f>COUNTIF(F9:F58,-1)</f>
        <v>2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1</v>
      </c>
      <c r="E61" s="7">
        <f>COUNTIF(E9:E58,0)</f>
        <v>1</v>
      </c>
      <c r="F61" s="7">
        <f>COUNTIF(F9:F58,0)</f>
        <v>1</v>
      </c>
      <c r="G61" s="76">
        <f>G59/G8</f>
        <v>1.7766820565948735</v>
      </c>
      <c r="H61" s="77">
        <f t="shared" ref="H61" si="21">H59/H8</f>
        <v>1.9884762404505461</v>
      </c>
      <c r="I61" s="78">
        <f>I59/I8</f>
        <v>2.5336299141279923</v>
      </c>
      <c r="J61" s="65">
        <f>(G61-100%)*30/K59</f>
        <v>-5.3252112210824376E-4</v>
      </c>
      <c r="K61" s="65">
        <f>(H61-100%)*30/K59</f>
        <v>-6.7773482375765935E-4</v>
      </c>
      <c r="L61" s="66">
        <f>(I61-100%)*30/K59</f>
        <v>-1.0515117683428127E-3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0.85</v>
      </c>
      <c r="E62" s="74">
        <f t="shared" si="22"/>
        <v>0.85</v>
      </c>
      <c r="F62" s="75">
        <f>F59/(F59+F60+F61)</f>
        <v>0.85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N362"/>
  <sheetViews>
    <sheetView topLeftCell="D369" zoomScale="75" zoomScaleNormal="75" workbookViewId="0">
      <selection activeCell="L399" sqref="L399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2" x14ac:dyDescent="0.45">
      <c r="A2" s="53" t="s">
        <v>35</v>
      </c>
      <c r="L2" s="52" t="s">
        <v>39</v>
      </c>
    </row>
    <row r="42" spans="1:12" x14ac:dyDescent="0.45">
      <c r="A42" s="53" t="s">
        <v>41</v>
      </c>
      <c r="L42" s="52" t="s">
        <v>42</v>
      </c>
    </row>
    <row r="82" spans="1:12" x14ac:dyDescent="0.45">
      <c r="A82" s="53" t="s">
        <v>43</v>
      </c>
      <c r="L82" s="52" t="s">
        <v>44</v>
      </c>
    </row>
    <row r="118" spans="1:12" x14ac:dyDescent="0.45">
      <c r="D118" s="53" t="s">
        <v>45</v>
      </c>
    </row>
    <row r="121" spans="1:12" x14ac:dyDescent="0.45">
      <c r="A121" s="53" t="s">
        <v>47</v>
      </c>
      <c r="L121" s="52" t="s">
        <v>48</v>
      </c>
    </row>
    <row r="161" spans="1:12" x14ac:dyDescent="0.45">
      <c r="A161" s="53" t="s">
        <v>50</v>
      </c>
      <c r="L161" s="52" t="s">
        <v>49</v>
      </c>
    </row>
    <row r="201" spans="1:14" x14ac:dyDescent="0.45">
      <c r="A201" s="53" t="s">
        <v>51</v>
      </c>
      <c r="N201" s="52" t="s">
        <v>52</v>
      </c>
    </row>
    <row r="241" spans="1:14" s="104" customFormat="1" ht="15" thickBot="1" x14ac:dyDescent="0.5">
      <c r="A241" s="103"/>
    </row>
    <row r="244" spans="1:14" x14ac:dyDescent="0.45">
      <c r="A244" s="53" t="s">
        <v>56</v>
      </c>
      <c r="N244" s="52" t="s">
        <v>57</v>
      </c>
    </row>
    <row r="282" spans="1:14" x14ac:dyDescent="0.45">
      <c r="A282" s="53" t="s">
        <v>58</v>
      </c>
      <c r="N282" s="52" t="s">
        <v>59</v>
      </c>
    </row>
    <row r="322" spans="1:14" x14ac:dyDescent="0.45">
      <c r="A322" s="53" t="s">
        <v>60</v>
      </c>
      <c r="N322" s="52" t="s">
        <v>61</v>
      </c>
    </row>
    <row r="359" spans="1:14" x14ac:dyDescent="0.45">
      <c r="D359" s="53" t="s">
        <v>65</v>
      </c>
    </row>
    <row r="362" spans="1:14" x14ac:dyDescent="0.45">
      <c r="A362" s="53" t="s">
        <v>62</v>
      </c>
      <c r="N362" s="52" t="s">
        <v>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0" sqref="A10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 t="s">
        <v>66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 t="s">
        <v>46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 t="s">
        <v>55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158CCAE477E4AA69E0A4443F7FC61" ma:contentTypeVersion="2" ma:contentTypeDescription="Create a new document." ma:contentTypeScope="" ma:versionID="9fd27384fafadcef7e1b63f9dc73cc13">
  <xsd:schema xmlns:xsd="http://www.w3.org/2001/XMLSchema" xmlns:xs="http://www.w3.org/2001/XMLSchema" xmlns:p="http://schemas.microsoft.com/office/2006/metadata/properties" xmlns:ns3="d5a4940d-aa1a-4979-bf3a-93fb3f6a5942" targetNamespace="http://schemas.microsoft.com/office/2006/metadata/properties" ma:root="true" ma:fieldsID="2270b36fe3078996f366aad06196e9e2" ns3:_="">
    <xsd:import namespace="d5a4940d-aa1a-4979-bf3a-93fb3f6a59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4940d-aa1a-4979-bf3a-93fb3f6a5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9D2ED-232F-463F-8463-F9883403656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a4940d-aa1a-4979-bf3a-93fb3f6a5942"/>
  </ds:schemaRefs>
</ds:datastoreItem>
</file>

<file path=customXml/itemProps2.xml><?xml version="1.0" encoding="utf-8"?>
<ds:datastoreItem xmlns:ds="http://schemas.openxmlformats.org/officeDocument/2006/customXml" ds:itemID="{2008B625-86B2-4070-9F81-8561C7ED5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4940d-aa1a-4979-bf3a-93fb3f6a5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359476-A900-46E5-BC5D-A218C9F23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joie8</cp:lastModifiedBy>
  <dcterms:created xsi:type="dcterms:W3CDTF">2020-09-18T03:10:57Z</dcterms:created>
  <dcterms:modified xsi:type="dcterms:W3CDTF">2021-07-23T18:14:29Z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0x010100638158CCAE477E4AA69E0A4443F7FC61</vt:lpwstr>
  </property>
</Properties>
</file>